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<sst xmlns="http://schemas.openxmlformats.org/spreadsheetml/2006/main" count="43" uniqueCount="43">
  <si>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FRONT SEATS</t>
  </si>
  <si>
    <t>REAR SEATS</t>
  </si>
  <si>
    <t>BAGGAGE FORWARD</t>
  </si>
  <si>
    <t>BAGGAGE REAR</t>
  </si>
  <si>
    <t>WT (LB)</t>
  </si>
  <si>
    <t>ARM (IN)</t>
  </si>
  <si>
    <t>EMPTY WEIGHT</t>
  </si>
  <si>
    <t>ENGINE OIL</t>
  </si>
  <si>
    <t>FUEL-AUX (62 GAL)</t>
  </si>
  <si>
    <t>FUEL-MAINS (50 GAL)</t>
  </si>
  <si>
    <t>GALLONS</t>
  </si>
  <si>
    <t>MOM (IN*LB/100)</t>
  </si>
  <si>
    <t>WEIGHT (LB)</t>
  </si>
  <si>
    <t>TAKEOFF</t>
  </si>
  <si>
    <t>LANDING</t>
  </si>
  <si>
    <t>FORWARD MOM /100</t>
  </si>
  <si>
    <t>REARWARD MOM /100</t>
  </si>
  <si>
    <t>BE95 N2727Y</t>
  </si>
  <si>
    <t>FUEL USED MAIN (GAL)</t>
  </si>
  <si>
    <t>ENTER INFORMATION IN BLUE</t>
  </si>
  <si>
    <t>GROSS AT TAKEOFF</t>
  </si>
  <si>
    <t>GROSS AT LANDING</t>
  </si>
  <si>
    <t>FUEL USED AUX (GAL)</t>
  </si>
  <si>
    <t>red suitcase</t>
  </si>
  <si>
    <t>rear baggage</t>
  </si>
  <si>
    <t>frt baggage</t>
  </si>
  <si>
    <t>towbar</t>
  </si>
  <si>
    <t>plane stuff</t>
  </si>
  <si>
    <t>computer</t>
  </si>
  <si>
    <t>total</t>
  </si>
  <si>
    <t>duffel tent bag</t>
  </si>
  <si>
    <t>cooler</t>
  </si>
  <si>
    <t>tie down kit</t>
  </si>
  <si>
    <t>chairs X 4</t>
  </si>
  <si>
    <t>sleeping bag</t>
  </si>
  <si>
    <t>inflate-a-bed w/ batt</t>
  </si>
  <si>
    <t>camping stuff bag</t>
  </si>
  <si>
    <t>gr`</t>
  </si>
  <si>
    <t>green suitcase</t>
  </si>
  <si>
    <t>princess suitcase</t>
  </si>
  <si>
    <t>blue backpack w/ computer  in back seat 11lb</t>
  </si>
  <si>
    <t>jeff's bag</t>
  </si>
  <si>
    <t>shoe bag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</si>
</sst>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Arial"/>
      <family val="0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.75"/>
      <name val="Arial"/>
      <family val="2"/>
    </font>
    <font>
      <b/>
      <sz val="15.2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11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1" fontId="0" fillId="0" borderId="15" xfId="0" applyNumberFormat="1" applyBorder="1" applyAlignment="1">
      <alignment horizontal="right" wrapText="1"/>
    </xf>
    <xf numFmtId="15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CENTER OF GRAVITY BE95 N2727Y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2"/>
          <c:w val="0.95325"/>
          <c:h val="0.8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FORWARD MOM /100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Sheet1!$I$2:$I$16</c:f>
              <c:numCache/>
            </c:numRef>
          </c:xVal>
          <c:yVal>
            <c:numRef>
              <c:f>Sheet1!$J$2:$J$16</c:f>
              <c:numCache/>
            </c:numRef>
          </c:yVal>
          <c:smooth val="1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REARWARD MOM /100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Sheet1!$I$2:$I$16</c:f>
              <c:numCache/>
            </c:numRef>
          </c:xVal>
          <c:yVal>
            <c:numRef>
              <c:f>Sheet1!$K$2:$K$16</c:f>
              <c:numCache/>
            </c:numRef>
          </c:yVal>
          <c:smooth val="1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TAKEOFF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Sheet1!$I$2:$I$16</c:f>
              <c:numCache/>
            </c:numRef>
          </c:xVal>
          <c:yVal>
            <c:numRef>
              <c:f>Sheet1!$L$2:$L$16</c:f>
              <c:numCache/>
            </c:numRef>
          </c:yVal>
          <c:smooth val="1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LANDING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Sheet1!$I$2:$I$16</c:f>
              <c:numCache/>
            </c:numRef>
          </c:xVal>
          <c:yVal>
            <c:numRef>
              <c:f>Sheet1!$M$2:$M$16</c:f>
              <c:numCache/>
            </c:numRef>
          </c:yVal>
          <c:smooth val="1"/>
        </c:ser>
        <c:axId val="46807003"/>
        <c:axId val="18609844"/>
      </c:scatterChart>
      <c:valAx>
        <c:axId val="46807003"/>
        <c:scaling>
          <c:orientation val="minMax"/>
          <c:max val="4100"/>
          <c:min val="2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GROSS WT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crossBetween val="midCat"/>
        <c:dispUnits/>
        <c:majorUnit val="100"/>
        <c:minorUnit val="50"/>
      </c:valAx>
      <c:valAx>
        <c:axId val="18609844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MOMENT IN*LB/100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07003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08875"/>
          <c:w val="0.3175"/>
          <c:h val="0.242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133350</xdr:rowOff>
    </xdr:from>
    <xdr:to>
      <xdr:col>7</xdr:col>
      <xdr:colOff>657225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333375" y="3524250"/>
        <a:ext cx="74390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90" zoomScaleNormal="90" workbookViewId="0" topLeftCell="A1">
      <selection activeCell="F1" sqref="F1"/>
    </sheetView>
  </sheetViews>
  <sheetFormatPr defaultColWidth="8.88671875" defaultRowHeight="15"/>
  <cols>
    <col min="1" max="1" width="20.99609375" style="1" customWidth="1"/>
    <col min="2" max="2" width="11.21484375" style="1" customWidth="1"/>
    <col min="3" max="4" width="8.88671875" style="1" customWidth="1"/>
    <col min="5" max="7" width="10.99609375" style="19" customWidth="1"/>
    <col min="8" max="8" width="8.88671875" style="1" customWidth="1"/>
    <col min="9" max="9" width="6.3359375" style="32" customWidth="1"/>
    <col min="10" max="10" width="5.99609375" style="32" customWidth="1"/>
    <col min="11" max="11" width="5.6640625" style="32" customWidth="1"/>
    <col min="12" max="12" width="4.99609375" style="32" customWidth="1"/>
    <col min="13" max="13" width="4.77734375" style="32" customWidth="1"/>
    <col min="14" max="14" width="8.88671875" style="1" customWidth="1"/>
    <col min="15" max="15" width="16.21484375" style="1" customWidth="1"/>
    <col min="16" max="16" width="8.88671875" style="1" customWidth="1"/>
    <col min="17" max="17" width="10.4453125" style="1" customWidth="1"/>
    <col min="18" max="16384" width="8.88671875" style="1" customWidth="1"/>
  </cols>
  <sheetData>
    <row r="1" spans="1:18" ht="15.75">
      <c r="A1" s="1" t="s">
        <v>17</v>
      </c>
      <c r="B1" s="45" t="s">
        <v>19</v>
      </c>
      <c r="C1" s="45"/>
      <c r="D1" s="45"/>
      <c r="I1" s="32" t="s">
        <v>12</v>
      </c>
      <c r="J1" s="32" t="s">
        <v>15</v>
      </c>
      <c r="K1" s="32" t="s">
        <v>16</v>
      </c>
      <c r="L1" s="32" t="s">
        <v>13</v>
      </c>
      <c r="M1" s="32" t="s">
        <v>14</v>
      </c>
      <c r="O1" s="41">
        <v>39590</v>
      </c>
      <c r="P1" s="42"/>
      <c r="Q1" s="42"/>
      <c r="R1" s="42"/>
    </row>
    <row r="2" spans="9:18" ht="15.75" thickBot="1">
      <c r="I2" s="32">
        <v>2800</v>
      </c>
      <c r="J2" s="32">
        <v>2100</v>
      </c>
      <c r="K2" s="32">
        <v>2324</v>
      </c>
      <c r="O2" s="42" t="s">
        <v>24</v>
      </c>
      <c r="P2" s="42"/>
      <c r="Q2" s="42" t="s">
        <v>25</v>
      </c>
      <c r="R2" s="42"/>
    </row>
    <row r="3" spans="1:18" ht="30.75" thickBot="1">
      <c r="A3" s="11"/>
      <c r="B3" s="38" t="s">
        <v>10</v>
      </c>
      <c r="C3" s="39" t="s">
        <v>4</v>
      </c>
      <c r="D3" s="39" t="s">
        <v>5</v>
      </c>
      <c r="E3" s="40" t="s">
        <v>11</v>
      </c>
      <c r="F3" s="34"/>
      <c r="G3" s="34"/>
      <c r="I3" s="32">
        <v>2900</v>
      </c>
      <c r="J3" s="32">
        <v>2175</v>
      </c>
      <c r="K3" s="32">
        <v>2407</v>
      </c>
      <c r="O3" s="42"/>
      <c r="P3" s="42"/>
      <c r="Q3" s="42"/>
      <c r="R3" s="42"/>
    </row>
    <row r="4" spans="1:18" ht="15">
      <c r="A4" s="5" t="s">
        <v>6</v>
      </c>
      <c r="B4" s="6"/>
      <c r="C4" s="7">
        <v>2804</v>
      </c>
      <c r="D4" s="8">
        <v>76.79</v>
      </c>
      <c r="E4" s="10">
        <f>C4*D4/100</f>
        <v>2153.1916</v>
      </c>
      <c r="F4" s="34"/>
      <c r="G4" s="34"/>
      <c r="I4" s="32">
        <v>3000</v>
      </c>
      <c r="J4" s="32">
        <v>2250</v>
      </c>
      <c r="K4" s="32">
        <v>2490</v>
      </c>
      <c r="O4" s="42" t="s">
        <v>26</v>
      </c>
      <c r="P4" s="42">
        <v>5.5</v>
      </c>
      <c r="Q4" s="42" t="s">
        <v>27</v>
      </c>
      <c r="R4" s="42">
        <v>12</v>
      </c>
    </row>
    <row r="5" spans="1:18" ht="15">
      <c r="A5" s="9" t="s">
        <v>7</v>
      </c>
      <c r="B5" s="3"/>
      <c r="C5" s="2">
        <v>26</v>
      </c>
      <c r="D5" s="4">
        <v>46.7</v>
      </c>
      <c r="E5" s="10">
        <f aca="true" t="shared" si="0" ref="E5:E13">C5*D5/100</f>
        <v>12.142000000000001</v>
      </c>
      <c r="F5" s="34"/>
      <c r="G5" s="34"/>
      <c r="I5" s="32">
        <v>3100</v>
      </c>
      <c r="J5" s="32">
        <v>2325</v>
      </c>
      <c r="K5" s="32">
        <v>2573</v>
      </c>
      <c r="O5" s="42" t="s">
        <v>23</v>
      </c>
      <c r="P5" s="42">
        <v>25.5</v>
      </c>
      <c r="Q5" s="42" t="s">
        <v>32</v>
      </c>
      <c r="R5" s="42">
        <v>6</v>
      </c>
    </row>
    <row r="6" spans="1:18" ht="15.75">
      <c r="A6" s="9" t="s">
        <v>9</v>
      </c>
      <c r="B6" s="29">
        <f>13.5*2</f>
        <v>27</v>
      </c>
      <c r="C6" s="2">
        <f>B6*6</f>
        <v>162</v>
      </c>
      <c r="D6" s="4">
        <v>75</v>
      </c>
      <c r="E6" s="10">
        <f t="shared" si="0"/>
        <v>121.5</v>
      </c>
      <c r="F6" s="34"/>
      <c r="G6" s="34"/>
      <c r="I6" s="32">
        <v>3200</v>
      </c>
      <c r="J6" s="32">
        <v>2400</v>
      </c>
      <c r="K6" s="32">
        <v>2656</v>
      </c>
      <c r="O6" s="42" t="s">
        <v>33</v>
      </c>
      <c r="P6" s="42">
        <v>23</v>
      </c>
      <c r="Q6" s="42" t="s">
        <v>34</v>
      </c>
      <c r="R6" s="42">
        <v>4</v>
      </c>
    </row>
    <row r="7" spans="1:18" ht="15.75">
      <c r="A7" s="9" t="s">
        <v>8</v>
      </c>
      <c r="B7" s="29">
        <f>25.5*2</f>
        <v>51</v>
      </c>
      <c r="C7" s="2">
        <f>B7*6</f>
        <v>306</v>
      </c>
      <c r="D7" s="4">
        <v>93</v>
      </c>
      <c r="E7" s="10">
        <f t="shared" si="0"/>
        <v>284.58</v>
      </c>
      <c r="F7" s="34"/>
      <c r="G7" s="34"/>
      <c r="I7" s="32">
        <v>3300</v>
      </c>
      <c r="J7" s="32">
        <v>2475</v>
      </c>
      <c r="K7" s="32">
        <v>2739</v>
      </c>
      <c r="O7" s="42" t="s">
        <v>30</v>
      </c>
      <c r="P7" s="42">
        <v>15</v>
      </c>
      <c r="Q7" s="42"/>
      <c r="R7" s="42"/>
    </row>
    <row r="8" spans="1:18" ht="15.75">
      <c r="A8" s="9" t="s">
        <v>18</v>
      </c>
      <c r="B8" s="30">
        <v>10</v>
      </c>
      <c r="C8" s="16">
        <f>B8*-6</f>
        <v>-60</v>
      </c>
      <c r="D8" s="17">
        <v>93</v>
      </c>
      <c r="E8" s="18">
        <f>C8*D8/100</f>
        <v>-55.8</v>
      </c>
      <c r="F8" s="35"/>
      <c r="G8" s="35"/>
      <c r="I8" s="32">
        <v>3400</v>
      </c>
      <c r="J8" s="32">
        <v>2550</v>
      </c>
      <c r="K8" s="32">
        <v>2822</v>
      </c>
      <c r="O8" s="42" t="s">
        <v>36</v>
      </c>
      <c r="P8" s="42" t="s">
        <v>37</v>
      </c>
      <c r="Q8" s="42"/>
      <c r="R8" s="42"/>
    </row>
    <row r="9" spans="1:18" ht="15.75">
      <c r="A9" s="9" t="s">
        <v>22</v>
      </c>
      <c r="B9" s="30">
        <v>36</v>
      </c>
      <c r="C9" s="16">
        <f>B9*-6</f>
        <v>-216</v>
      </c>
      <c r="D9" s="17">
        <v>93</v>
      </c>
      <c r="E9" s="18">
        <f>C9*D9/100</f>
        <v>-200.88</v>
      </c>
      <c r="F9" s="35"/>
      <c r="G9" s="35"/>
      <c r="I9" s="32">
        <v>3500</v>
      </c>
      <c r="J9" s="32">
        <v>2631</v>
      </c>
      <c r="K9" s="32">
        <v>2905</v>
      </c>
      <c r="O9" s="42" t="s">
        <v>38</v>
      </c>
      <c r="P9" s="42">
        <v>12</v>
      </c>
      <c r="Q9" s="42"/>
      <c r="R9" s="42"/>
    </row>
    <row r="10" spans="1:18" ht="15.75">
      <c r="A10" s="9" t="s">
        <v>0</v>
      </c>
      <c r="B10" s="3"/>
      <c r="C10" s="31">
        <f>185+205+5</f>
        <v>395</v>
      </c>
      <c r="D10" s="4">
        <v>85</v>
      </c>
      <c r="E10" s="10">
        <f t="shared" si="0"/>
        <v>335.75</v>
      </c>
      <c r="F10" s="34"/>
      <c r="G10" s="34"/>
      <c r="I10" s="32">
        <v>3600</v>
      </c>
      <c r="J10" s="32">
        <v>2737</v>
      </c>
      <c r="K10" s="32">
        <v>2988</v>
      </c>
      <c r="O10" s="42" t="s">
        <v>28</v>
      </c>
      <c r="P10" s="42">
        <v>14</v>
      </c>
      <c r="Q10" s="42"/>
      <c r="R10" s="42"/>
    </row>
    <row r="11" spans="1:18" ht="15.75">
      <c r="A11" s="9" t="s">
        <v>1</v>
      </c>
      <c r="B11" s="3"/>
      <c r="C11" s="31">
        <f>100+11</f>
        <v>111</v>
      </c>
      <c r="D11" s="4">
        <v>118</v>
      </c>
      <c r="E11" s="10">
        <f t="shared" si="0"/>
        <v>130.98</v>
      </c>
      <c r="F11" s="34"/>
      <c r="G11" s="34"/>
      <c r="I11" s="32">
        <v>3700</v>
      </c>
      <c r="J11" s="32">
        <v>2844</v>
      </c>
      <c r="K11" s="32">
        <v>3071</v>
      </c>
      <c r="O11" s="42" t="s">
        <v>31</v>
      </c>
      <c r="P11" s="42">
        <v>12</v>
      </c>
      <c r="Q11" s="42"/>
      <c r="R11" s="42"/>
    </row>
    <row r="12" spans="1:18" ht="15.75">
      <c r="A12" s="9" t="s">
        <v>2</v>
      </c>
      <c r="B12" s="3"/>
      <c r="C12" s="43">
        <v>0</v>
      </c>
      <c r="D12" s="4">
        <v>31</v>
      </c>
      <c r="E12" s="10">
        <f t="shared" si="0"/>
        <v>0</v>
      </c>
      <c r="F12" s="34"/>
      <c r="G12" s="34"/>
      <c r="I12" s="32">
        <v>3800</v>
      </c>
      <c r="J12" s="32">
        <v>2953</v>
      </c>
      <c r="K12" s="32">
        <v>3154</v>
      </c>
      <c r="O12" s="42" t="s">
        <v>35</v>
      </c>
      <c r="P12" s="42">
        <v>12</v>
      </c>
      <c r="Q12" s="42"/>
      <c r="R12" s="42"/>
    </row>
    <row r="13" spans="1:18" ht="16.5" thickBot="1">
      <c r="A13" s="12" t="s">
        <v>3</v>
      </c>
      <c r="B13" s="13"/>
      <c r="C13" s="44">
        <v>15</v>
      </c>
      <c r="D13" s="14">
        <v>140</v>
      </c>
      <c r="E13" s="15">
        <f t="shared" si="0"/>
        <v>21</v>
      </c>
      <c r="F13" s="34"/>
      <c r="G13" s="34"/>
      <c r="I13" s="32">
        <v>3900</v>
      </c>
      <c r="J13" s="32">
        <v>3064</v>
      </c>
      <c r="K13" s="32">
        <v>3237</v>
      </c>
      <c r="O13" s="42" t="s">
        <v>39</v>
      </c>
      <c r="P13" s="42">
        <v>10</v>
      </c>
      <c r="Q13" s="42"/>
      <c r="R13" s="42"/>
    </row>
    <row r="14" spans="1:18" ht="16.5" thickBot="1">
      <c r="A14" s="20" t="s">
        <v>20</v>
      </c>
      <c r="B14" s="21"/>
      <c r="C14" s="22">
        <f>SUM(C4:C7)+SUM(C10:C13)</f>
        <v>3819</v>
      </c>
      <c r="D14" s="23">
        <f>(E14*100)/C14</f>
        <v>80.10326263419743</v>
      </c>
      <c r="E14" s="24">
        <f>SUM(E4:E7)+SUM(E10:E13)</f>
        <v>3059.1436</v>
      </c>
      <c r="F14" s="36"/>
      <c r="G14" s="36"/>
      <c r="I14" s="32">
        <v>4000</v>
      </c>
      <c r="J14" s="32">
        <v>3176</v>
      </c>
      <c r="K14" s="32">
        <v>3320</v>
      </c>
      <c r="O14" s="42" t="s">
        <v>40</v>
      </c>
      <c r="P14" s="42"/>
      <c r="Q14" s="42"/>
      <c r="R14" s="42"/>
    </row>
    <row r="15" spans="1:18" ht="16.5" thickBot="1">
      <c r="A15" s="25" t="s">
        <v>21</v>
      </c>
      <c r="B15" s="26"/>
      <c r="C15" s="27">
        <f>C14+SUM(C8:C9)</f>
        <v>3543</v>
      </c>
      <c r="D15" s="23">
        <f>(E15*100)/C15</f>
        <v>79.09860570138301</v>
      </c>
      <c r="E15" s="28">
        <f>E14+SUM(E8:E9)</f>
        <v>2802.4636</v>
      </c>
      <c r="F15" s="37"/>
      <c r="G15" s="37"/>
      <c r="I15" s="32">
        <f>C14</f>
        <v>3819</v>
      </c>
      <c r="L15" s="33">
        <f>E14</f>
        <v>3059.1436</v>
      </c>
      <c r="O15" s="42" t="s">
        <v>41</v>
      </c>
      <c r="P15" s="42">
        <v>9</v>
      </c>
      <c r="Q15" s="42"/>
      <c r="R15" s="42"/>
    </row>
    <row r="16" spans="9:18" ht="15">
      <c r="I16" s="32">
        <f>C15</f>
        <v>3543</v>
      </c>
      <c r="M16" s="33">
        <f>E15</f>
        <v>2802.4636</v>
      </c>
      <c r="O16" s="42" t="s">
        <v>42</v>
      </c>
      <c r="P16" s="42">
        <v>5</v>
      </c>
      <c r="Q16" s="42"/>
      <c r="R16" s="42"/>
    </row>
    <row r="17" spans="15:18" ht="15">
      <c r="O17" s="42"/>
      <c r="P17" s="42"/>
      <c r="Q17" s="42"/>
      <c r="R17" s="42"/>
    </row>
    <row r="18" spans="15:18" ht="15">
      <c r="O18" s="42"/>
      <c r="P18" s="42"/>
      <c r="Q18" s="42"/>
      <c r="R18" s="42"/>
    </row>
    <row r="19" spans="15:18" ht="15">
      <c r="O19" s="42"/>
      <c r="P19" s="42"/>
      <c r="Q19" s="42"/>
      <c r="R19" s="42"/>
    </row>
    <row r="20" spans="15:18" ht="15">
      <c r="O20" s="42"/>
      <c r="P20" s="42"/>
      <c r="Q20" s="42"/>
      <c r="R20" s="42"/>
    </row>
    <row r="21" spans="15:18" ht="15">
      <c r="O21" s="1" t="s">
        <v>29</v>
      </c>
      <c r="P21" s="1">
        <f>SUM(P3:P20)</f>
        <v>143</v>
      </c>
      <c r="R21" s="1">
        <f>SUM(R3:R20)</f>
        <v>22</v>
      </c>
    </row>
  </sheetData>
  <mergeCells count="1">
    <mergeCell ref="B1:D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wrighjh</dc:creator>
  <cp:keywords/>
  <dc:description/>
  <cp:lastModifiedBy>wrighjh</cp:lastModifiedBy>
  <cp:lastPrinted>2008-07-30T05:08:58Z</cp:lastPrinted>
  <dcterms:created xsi:type="dcterms:W3CDTF">2005-10-07T15:36:02Z</dcterms:created>
  <dcterms:modified xsi:type="dcterms:W3CDTF">2010-01-26T15:30:12Z</dcterms:modified>
  <cp:category/>
  <cp:version/>
  <cp:contentType/>
  <cp:contentStatus/>
</cp:coreProperties>
</file>