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C Diagram" sheetId="1" r:id="rId1"/>
    <sheet name="W&amp;B Table" sheetId="2" r:id="rId2"/>
    <sheet name="Envelope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<sst xmlns="http://schemas.openxmlformats.org/spreadsheetml/2006/main" count="56" uniqueCount="38">
  <si>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C.G.</t>
  </si>
  <si>
    <t>Weight</t>
  </si>
  <si>
    <t>Useable
Fuel (gal)</t>
  </si>
  <si>
    <t>(74 max)</t>
  </si>
  <si>
    <t>Pilot</t>
  </si>
  <si>
    <t>bags</t>
  </si>
  <si>
    <t>Co-pilot</t>
  </si>
  <si>
    <t>Seat 3</t>
  </si>
  <si>
    <t>Seat 4</t>
  </si>
  <si>
    <t>Baggage</t>
  </si>
  <si>
    <t>Max rear compartment wt is 270 lbs</t>
  </si>
  <si>
    <t>Cumulative</t>
  </si>
  <si>
    <t>Weight (#)</t>
  </si>
  <si>
    <t>Arm (in.)</t>
  </si>
  <si>
    <t>Moment/100</t>
  </si>
  <si>
    <t>Moment</t>
  </si>
  <si>
    <t>Effective C.G.</t>
  </si>
  <si>
    <t>Min</t>
  </si>
  <si>
    <t>Max</t>
  </si>
  <si>
    <t>Certificated Empty AC</t>
  </si>
  <si>
    <t>gal</t>
  </si>
  <si>
    <t>Front bags</t>
  </si>
  <si>
    <t>Rear bags</t>
  </si>
  <si>
    <t>Initial fuel</t>
  </si>
  <si>
    <t>Take off fuel</t>
  </si>
  <si>
    <t>Min &amp; max arms indicate range of seat adjustment positions</t>
  </si>
  <si>
    <t>Certificated AC weight includes oil and undrainable fuel</t>
  </si>
  <si>
    <t>Min CG</t>
  </si>
  <si>
    <t>Zero fuel</t>
  </si>
  <si>
    <t>T/O fuel</t>
  </si>
  <si>
    <t>Max CG</t>
  </si>
  <si>
    <t>Ramp Weight =</t>
  </si>
  <si>
    <t>(Max allowed is 3412 lb.)</t>
  </si>
  <si>
    <t>Takeoff Weight =</t>
  </si>
  <si>
    <t>(Max allowed is 3400 lb.)</t>
  </si>
  <si>
    <t xml:space="preserve">Weight below gross = </t>
  </si>
  <si>
    <t>Zero Fuel Weight =</t>
  </si>
  <si>
    <t>Approximately 2.0 gal of fuel used in start up and taxi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</si>
</sst>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8.75"/>
      <name val="Comic Sans MS"/>
      <family val="4"/>
    </font>
    <font>
      <b/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/>
      <protection locked="0"/>
    </xf>
    <xf numFmtId="2" fontId="3" fillId="3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 horizontal="left" vertical="center"/>
    </xf>
    <xf numFmtId="164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Envelope!$C$4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Envelope!$B$5:$B$10</c:f>
              <c:numCach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87.7</c:v>
                </c:pt>
                <c:pt idx="5">
                  <c:v>87.7</c:v>
                </c:pt>
              </c:numCache>
            </c:numRef>
          </c:xVal>
          <c:yVal>
            <c:numRef>
              <c:f>Envelope!$C$5:$C$10</c:f>
              <c:numCache>
                <c:ptCount val="6"/>
                <c:pt idx="0">
                  <c:v>2000</c:v>
                </c:pt>
                <c:pt idx="1">
                  <c:v>2800</c:v>
                </c:pt>
                <c:pt idx="2">
                  <c:v>3400</c:v>
                </c:pt>
                <c:pt idx="3">
                  <c:v>3400</c:v>
                </c:pt>
                <c:pt idx="4">
                  <c:v>2800</c:v>
                </c:pt>
                <c:pt idx="5">
                  <c:v>2000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Envelope!$C$13:$C$17</c:f>
              <c:numCache>
                <c:ptCount val="5"/>
                <c:pt idx="0">
                  <c:v>85.16864547339324</c:v>
                </c:pt>
                <c:pt idx="1">
                  <c:v>83.84788334335539</c:v>
                </c:pt>
                <c:pt idx="2">
                  <c:v>84.64764281419122</c:v>
                </c:pt>
                <c:pt idx="3">
                  <c:v>86.08778852798895</c:v>
                </c:pt>
                <c:pt idx="4">
                  <c:v>85.16864547339324</c:v>
                </c:pt>
              </c:numCache>
            </c:numRef>
          </c:xVal>
          <c:yVal>
            <c:numRef>
              <c:f>Envelope!$D$12:$D$16</c:f>
              <c:numCache>
                <c:ptCount val="5"/>
                <c:pt idx="0">
                  <c:v>2894</c:v>
                </c:pt>
                <c:pt idx="1">
                  <c:v>3326</c:v>
                </c:pt>
                <c:pt idx="2">
                  <c:v>3326</c:v>
                </c:pt>
                <c:pt idx="3">
                  <c:v>2894</c:v>
                </c:pt>
                <c:pt idx="4">
                  <c:v>2894</c:v>
                </c:pt>
              </c:numCache>
            </c:numRef>
          </c:yVal>
          <c:smooth val="0"/>
        </c:ser>
        <c:axId val="66654083"/>
        <c:axId val="61196712"/>
      </c:scatterChart>
      <c:valAx>
        <c:axId val="6665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C.G.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196712"/>
        <c:crosses val="autoZero"/>
        <c:crossBetween val="midCat"/>
        <c:dispUnits/>
      </c:valAx>
      <c:valAx>
        <c:axId val="61196712"/>
        <c:scaling>
          <c:orientation val="minMax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6654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Envelope!$C$4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Envelope!$B$5:$B$10</c:f>
              <c:numCach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87.7</c:v>
                </c:pt>
                <c:pt idx="5">
                  <c:v>87.7</c:v>
                </c:pt>
              </c:numCache>
            </c:numRef>
          </c:xVal>
          <c:yVal>
            <c:numRef>
              <c:f>Envelope!$C$5:$C$10</c:f>
              <c:numCache>
                <c:ptCount val="6"/>
                <c:pt idx="0">
                  <c:v>2000</c:v>
                </c:pt>
                <c:pt idx="1">
                  <c:v>2800</c:v>
                </c:pt>
                <c:pt idx="2">
                  <c:v>3400</c:v>
                </c:pt>
                <c:pt idx="3">
                  <c:v>3400</c:v>
                </c:pt>
                <c:pt idx="4">
                  <c:v>2800</c:v>
                </c:pt>
                <c:pt idx="5">
                  <c:v>2000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Envelope!$C$13:$C$17</c:f>
              <c:numCache>
                <c:ptCount val="5"/>
                <c:pt idx="0">
                  <c:v>85.16864547339324</c:v>
                </c:pt>
                <c:pt idx="1">
                  <c:v>83.84788334335539</c:v>
                </c:pt>
                <c:pt idx="2">
                  <c:v>84.64764281419122</c:v>
                </c:pt>
                <c:pt idx="3">
                  <c:v>86.08778852798895</c:v>
                </c:pt>
                <c:pt idx="4">
                  <c:v>85.16864547339324</c:v>
                </c:pt>
              </c:numCache>
            </c:numRef>
          </c:xVal>
          <c:yVal>
            <c:numRef>
              <c:f>Envelope!$D$12:$D$16</c:f>
              <c:numCache>
                <c:ptCount val="5"/>
                <c:pt idx="0">
                  <c:v>2894</c:v>
                </c:pt>
                <c:pt idx="1">
                  <c:v>3326</c:v>
                </c:pt>
                <c:pt idx="2">
                  <c:v>3326</c:v>
                </c:pt>
                <c:pt idx="3">
                  <c:v>2894</c:v>
                </c:pt>
                <c:pt idx="4">
                  <c:v>2894</c:v>
                </c:pt>
              </c:numCache>
            </c:numRef>
          </c:yVal>
          <c:smooth val="0"/>
        </c:ser>
        <c:axId val="57359753"/>
        <c:axId val="7479286"/>
      </c:scatterChart>
      <c:valAx>
        <c:axId val="5735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C.G.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479286"/>
        <c:crosses val="autoZero"/>
        <c:crossBetween val="midCat"/>
        <c:dispUnits/>
      </c:valAx>
      <c:valAx>
        <c:axId val="7479286"/>
        <c:scaling>
          <c:orientation val="minMax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359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19050</xdr:rowOff>
    </xdr:from>
    <xdr:to>
      <xdr:col>15</xdr:col>
      <xdr:colOff>495300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3009900" y="190500"/>
        <a:ext cx="43243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123825</xdr:rowOff>
    </xdr:from>
    <xdr:to>
      <xdr:col>12</xdr:col>
      <xdr:colOff>142875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552700" y="285750"/>
        <a:ext cx="4905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showGridLines="0" tabSelected="1" workbookViewId="0" topLeftCell="A1">
      <selection activeCell="C10" sqref="C10:C11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.57421875" style="0" customWidth="1"/>
    <col min="6" max="6" width="3.140625" style="0" customWidth="1"/>
    <col min="8" max="8" width="4.7109375" style="0" customWidth="1"/>
    <col min="9" max="9" width="2.8515625" style="0" customWidth="1"/>
  </cols>
  <sheetData>
    <row r="1" ht="13.5" thickBot="1"/>
    <row r="2" spans="2:8" ht="15.75" thickTop="1">
      <c r="B2" s="7"/>
      <c r="C2" s="33" t="s">
        <v>2</v>
      </c>
      <c r="D2" s="8"/>
      <c r="E2" s="8"/>
      <c r="F2" s="8"/>
      <c r="G2" s="8"/>
      <c r="H2" s="9"/>
    </row>
    <row r="3" spans="2:8" ht="26.25" customHeight="1">
      <c r="B3" s="10"/>
      <c r="C3" s="34"/>
      <c r="D3" s="35">
        <v>74</v>
      </c>
      <c r="E3" s="36"/>
      <c r="F3" s="37"/>
      <c r="G3" s="11" t="s">
        <v>3</v>
      </c>
      <c r="H3" s="12"/>
    </row>
    <row r="4" spans="2:8" ht="15">
      <c r="B4" s="10"/>
      <c r="C4" s="13"/>
      <c r="D4" s="13"/>
      <c r="E4" s="13"/>
      <c r="F4" s="13"/>
      <c r="G4" s="13"/>
      <c r="H4" s="12"/>
    </row>
    <row r="5" spans="2:8" ht="15">
      <c r="B5" s="10"/>
      <c r="C5" s="11" t="s">
        <v>4</v>
      </c>
      <c r="D5" s="13"/>
      <c r="E5" s="11" t="s">
        <v>5</v>
      </c>
      <c r="F5" s="13"/>
      <c r="G5" s="11" t="s">
        <v>6</v>
      </c>
      <c r="H5" s="12"/>
    </row>
    <row r="6" spans="2:8" ht="15">
      <c r="B6" s="10"/>
      <c r="C6" s="31">
        <v>190</v>
      </c>
      <c r="D6" s="13"/>
      <c r="E6" s="31">
        <v>0</v>
      </c>
      <c r="F6" s="13"/>
      <c r="G6" s="31">
        <v>130</v>
      </c>
      <c r="H6" s="12"/>
    </row>
    <row r="7" spans="2:8" ht="15">
      <c r="B7" s="10"/>
      <c r="C7" s="32"/>
      <c r="D7" s="13"/>
      <c r="E7" s="32"/>
      <c r="F7" s="13"/>
      <c r="G7" s="32"/>
      <c r="H7" s="12"/>
    </row>
    <row r="8" spans="2:8" ht="15">
      <c r="B8" s="14"/>
      <c r="C8" s="3"/>
      <c r="D8" s="15"/>
      <c r="E8" s="3"/>
      <c r="F8" s="15"/>
      <c r="G8" s="3"/>
      <c r="H8" s="16"/>
    </row>
    <row r="9" spans="2:8" ht="15">
      <c r="B9" s="10"/>
      <c r="C9" s="11" t="s">
        <v>7</v>
      </c>
      <c r="D9" s="13"/>
      <c r="E9" s="11" t="s">
        <v>5</v>
      </c>
      <c r="F9" s="13"/>
      <c r="G9" s="11" t="s">
        <v>8</v>
      </c>
      <c r="H9" s="12"/>
    </row>
    <row r="10" spans="2:8" ht="15">
      <c r="B10" s="10"/>
      <c r="C10" s="31">
        <v>100</v>
      </c>
      <c r="D10" s="13"/>
      <c r="E10" s="31">
        <v>0</v>
      </c>
      <c r="F10" s="13"/>
      <c r="G10" s="31">
        <v>130</v>
      </c>
      <c r="H10" s="12"/>
    </row>
    <row r="11" spans="2:8" ht="15">
      <c r="B11" s="10"/>
      <c r="C11" s="32"/>
      <c r="D11" s="13"/>
      <c r="E11" s="32"/>
      <c r="F11" s="13"/>
      <c r="G11" s="32"/>
      <c r="H11" s="12"/>
    </row>
    <row r="12" spans="2:8" ht="15">
      <c r="B12" s="14"/>
      <c r="C12" s="3"/>
      <c r="D12" s="15"/>
      <c r="E12" s="3"/>
      <c r="F12" s="15"/>
      <c r="G12" s="3"/>
      <c r="H12" s="16"/>
    </row>
    <row r="13" spans="2:8" ht="15">
      <c r="B13" s="10"/>
      <c r="C13" s="3"/>
      <c r="D13" s="13"/>
      <c r="E13" s="11" t="s">
        <v>9</v>
      </c>
      <c r="F13" s="13"/>
      <c r="G13" s="3"/>
      <c r="H13" s="12"/>
    </row>
    <row r="14" spans="2:8" ht="15">
      <c r="B14" s="10"/>
      <c r="C14" s="3"/>
      <c r="D14" s="13"/>
      <c r="E14" s="31">
        <v>30</v>
      </c>
      <c r="F14" s="13"/>
      <c r="G14" s="3"/>
      <c r="H14" s="12"/>
    </row>
    <row r="15" spans="2:8" ht="15">
      <c r="B15" s="10"/>
      <c r="C15" s="3"/>
      <c r="D15" s="13"/>
      <c r="E15" s="32"/>
      <c r="F15" s="13"/>
      <c r="G15" s="3"/>
      <c r="H15" s="12"/>
    </row>
    <row r="16" spans="2:8" ht="13.5">
      <c r="B16" s="1"/>
      <c r="C16" s="30" t="s">
        <v>10</v>
      </c>
      <c r="D16" s="30"/>
      <c r="E16" s="30"/>
      <c r="F16" s="30"/>
      <c r="G16" s="30"/>
      <c r="H16" s="2"/>
    </row>
    <row r="17" spans="2:8" ht="13.5" thickBot="1">
      <c r="B17" s="4"/>
      <c r="C17" s="5"/>
      <c r="D17" s="5"/>
      <c r="E17" s="5"/>
      <c r="F17" s="5"/>
      <c r="G17" s="5"/>
      <c r="H17" s="6"/>
    </row>
    <row r="18" ht="13.5" thickTop="1"/>
    <row r="19" spans="1:15" ht="15">
      <c r="A19" s="18"/>
      <c r="B19" s="17"/>
      <c r="C19" s="17"/>
      <c r="D19" s="17"/>
      <c r="E19" s="24" t="s">
        <v>31</v>
      </c>
      <c r="F19" s="17"/>
      <c r="G19" s="25">
        <f>'W&amp;B Table'!I12</f>
        <v>3338</v>
      </c>
      <c r="H19" s="26" t="s">
        <v>32</v>
      </c>
      <c r="I19" s="17"/>
      <c r="J19" s="17"/>
      <c r="K19" s="17"/>
      <c r="L19" s="17"/>
      <c r="M19" s="17"/>
      <c r="N19" s="17"/>
      <c r="O19" s="17"/>
    </row>
    <row r="20" spans="1:15" ht="15">
      <c r="A20" s="18"/>
      <c r="B20" s="17"/>
      <c r="C20" s="17"/>
      <c r="D20" s="17"/>
      <c r="E20" s="24" t="s">
        <v>33</v>
      </c>
      <c r="F20" s="17"/>
      <c r="G20" s="25">
        <f>'W&amp;B Table'!I13</f>
        <v>3326</v>
      </c>
      <c r="H20" s="26" t="s">
        <v>34</v>
      </c>
      <c r="I20" s="17"/>
      <c r="J20" s="17"/>
      <c r="K20" s="17"/>
      <c r="L20" s="17"/>
      <c r="M20" s="17" t="s">
        <v>35</v>
      </c>
      <c r="N20" s="17"/>
      <c r="O20" s="25">
        <f>3400-G20</f>
        <v>74</v>
      </c>
    </row>
    <row r="21" spans="1:15" ht="15">
      <c r="A21" s="18"/>
      <c r="B21" s="17"/>
      <c r="C21" s="17"/>
      <c r="D21" s="17"/>
      <c r="E21" s="24" t="s">
        <v>36</v>
      </c>
      <c r="F21" s="17"/>
      <c r="G21" s="27">
        <f>'W&amp;B Table'!I11</f>
        <v>2894</v>
      </c>
      <c r="H21" s="26"/>
      <c r="I21" s="17"/>
      <c r="J21" s="17"/>
      <c r="K21" s="17"/>
      <c r="L21" s="17"/>
      <c r="M21" s="17"/>
      <c r="N21" s="17"/>
      <c r="O21" s="17"/>
    </row>
  </sheetData>
  <sheetProtection sheet="1" objects="1" scenarios="1"/>
  <mergeCells count="10">
    <mergeCell ref="C2:C3"/>
    <mergeCell ref="D3:F3"/>
    <mergeCell ref="C6:C7"/>
    <mergeCell ref="E6:E7"/>
    <mergeCell ref="C16:G16"/>
    <mergeCell ref="G6:G7"/>
    <mergeCell ref="C10:C11"/>
    <mergeCell ref="E10:E11"/>
    <mergeCell ref="G10:G11"/>
    <mergeCell ref="E14:E1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4" sqref="G4"/>
    </sheetView>
  </sheetViews>
  <sheetFormatPr defaultColWidth="9.140625" defaultRowHeight="12.75"/>
  <cols>
    <col min="1" max="1" width="15.28125" style="17" customWidth="1"/>
    <col min="2" max="2" width="4.8515625" style="17" customWidth="1"/>
    <col min="3" max="3" width="3.8515625" style="17" customWidth="1"/>
    <col min="4" max="4" width="10.7109375" style="17" customWidth="1"/>
    <col min="5" max="5" width="6.00390625" style="17" customWidth="1"/>
    <col min="6" max="6" width="6.00390625" style="17" bestFit="1" customWidth="1"/>
    <col min="7" max="8" width="6.57421875" style="17" customWidth="1"/>
    <col min="9" max="9" width="7.8515625" style="17" customWidth="1"/>
    <col min="10" max="10" width="7.57421875" style="17" customWidth="1"/>
    <col min="11" max="11" width="7.140625" style="17" customWidth="1"/>
    <col min="12" max="16384" width="9.140625" style="17" customWidth="1"/>
  </cols>
  <sheetData>
    <row r="1" spans="9:11" ht="15">
      <c r="I1" s="38" t="s">
        <v>11</v>
      </c>
      <c r="J1" s="38"/>
      <c r="K1" s="38"/>
    </row>
    <row r="2" spans="4:13" ht="15">
      <c r="D2" s="18" t="s">
        <v>12</v>
      </c>
      <c r="E2" s="38" t="s">
        <v>13</v>
      </c>
      <c r="F2" s="38"/>
      <c r="G2" s="38" t="s">
        <v>14</v>
      </c>
      <c r="H2" s="38"/>
      <c r="I2" s="18" t="s">
        <v>1</v>
      </c>
      <c r="J2" s="38" t="s">
        <v>15</v>
      </c>
      <c r="K2" s="38"/>
      <c r="L2" s="38" t="s">
        <v>16</v>
      </c>
      <c r="M2" s="38"/>
    </row>
    <row r="3" spans="4:13" ht="15">
      <c r="D3" s="18"/>
      <c r="E3" s="18" t="s">
        <v>17</v>
      </c>
      <c r="F3" s="18" t="s">
        <v>18</v>
      </c>
      <c r="G3" s="18" t="s">
        <v>17</v>
      </c>
      <c r="H3" s="18" t="s">
        <v>18</v>
      </c>
      <c r="I3" s="18"/>
      <c r="J3" s="18" t="s">
        <v>17</v>
      </c>
      <c r="K3" s="18" t="s">
        <v>18</v>
      </c>
      <c r="L3" s="18" t="s">
        <v>17</v>
      </c>
      <c r="M3" s="18" t="s">
        <v>18</v>
      </c>
    </row>
    <row r="4" spans="1:13" ht="15">
      <c r="A4" s="17" t="s">
        <v>19</v>
      </c>
      <c r="D4" s="19">
        <v>2314</v>
      </c>
      <c r="E4" s="20">
        <v>80.79</v>
      </c>
      <c r="F4" s="20">
        <v>80.79</v>
      </c>
      <c r="G4" s="21">
        <f>D4*E4/100</f>
        <v>1869.4806000000003</v>
      </c>
      <c r="H4" s="21">
        <f>D4*F4/100</f>
        <v>1869.4806000000003</v>
      </c>
      <c r="I4" s="17">
        <f>D4</f>
        <v>2314</v>
      </c>
      <c r="J4" s="21">
        <f>G4</f>
        <v>1869.4806000000003</v>
      </c>
      <c r="K4" s="21">
        <f>H4</f>
        <v>1869.4806000000003</v>
      </c>
      <c r="L4" s="22">
        <f>J4*100/I4</f>
        <v>80.79</v>
      </c>
      <c r="M4" s="22">
        <f>K4*100/I4</f>
        <v>80.79</v>
      </c>
    </row>
    <row r="5" spans="1:13" ht="15">
      <c r="A5" s="17" t="s">
        <v>4</v>
      </c>
      <c r="D5" s="23">
        <f>'AC Diagram'!C6</f>
        <v>190</v>
      </c>
      <c r="E5" s="19">
        <v>85</v>
      </c>
      <c r="F5" s="19">
        <v>89</v>
      </c>
      <c r="G5" s="21">
        <f aca="true" t="shared" si="0" ref="G5:G11">D5*E5/100</f>
        <v>161.5</v>
      </c>
      <c r="H5" s="21">
        <f>D5*F5/100</f>
        <v>169.1</v>
      </c>
      <c r="I5" s="23">
        <f>D5+I4</f>
        <v>2504</v>
      </c>
      <c r="J5" s="21">
        <f>G5+J4</f>
        <v>2030.9806000000003</v>
      </c>
      <c r="K5" s="21">
        <f>H5+K4</f>
        <v>2038.5806000000002</v>
      </c>
      <c r="L5" s="22">
        <f aca="true" t="shared" si="1" ref="L5:L12">J5*100/I5</f>
        <v>81.10944888178915</v>
      </c>
      <c r="M5" s="22">
        <f aca="true" t="shared" si="2" ref="M5:M12">K5*100/I5</f>
        <v>81.41296325878595</v>
      </c>
    </row>
    <row r="6" spans="1:13" ht="15">
      <c r="A6" s="17" t="s">
        <v>21</v>
      </c>
      <c r="D6" s="23">
        <f>'AC Diagram'!E6</f>
        <v>0</v>
      </c>
      <c r="E6" s="19">
        <v>85</v>
      </c>
      <c r="F6" s="19">
        <v>89</v>
      </c>
      <c r="G6" s="21">
        <f t="shared" si="0"/>
        <v>0</v>
      </c>
      <c r="H6" s="21">
        <f aca="true" t="shared" si="3" ref="H6:H12">D6*F6/100</f>
        <v>0</v>
      </c>
      <c r="I6" s="17">
        <f aca="true" t="shared" si="4" ref="I6:I12">D6+I5</f>
        <v>2504</v>
      </c>
      <c r="J6" s="21">
        <f aca="true" t="shared" si="5" ref="J6:K12">G6+J5</f>
        <v>2030.9806000000003</v>
      </c>
      <c r="K6" s="21">
        <f t="shared" si="5"/>
        <v>2038.5806000000002</v>
      </c>
      <c r="L6" s="22">
        <f t="shared" si="1"/>
        <v>81.10944888178915</v>
      </c>
      <c r="M6" s="22">
        <f t="shared" si="2"/>
        <v>81.41296325878595</v>
      </c>
    </row>
    <row r="7" spans="1:13" ht="15">
      <c r="A7" s="17" t="s">
        <v>6</v>
      </c>
      <c r="D7" s="23">
        <f>'AC Diagram'!G6</f>
        <v>130</v>
      </c>
      <c r="E7" s="19">
        <v>85</v>
      </c>
      <c r="F7" s="19">
        <v>89</v>
      </c>
      <c r="G7" s="21">
        <f t="shared" si="0"/>
        <v>110.5</v>
      </c>
      <c r="H7" s="21">
        <f t="shared" si="3"/>
        <v>115.7</v>
      </c>
      <c r="I7" s="17">
        <f t="shared" si="4"/>
        <v>2634</v>
      </c>
      <c r="J7" s="21">
        <f t="shared" si="5"/>
        <v>2141.4806000000003</v>
      </c>
      <c r="K7" s="21">
        <f t="shared" si="5"/>
        <v>2154.2806</v>
      </c>
      <c r="L7" s="22">
        <f t="shared" si="1"/>
        <v>81.30146545178437</v>
      </c>
      <c r="M7" s="22">
        <f t="shared" si="2"/>
        <v>81.78741837509492</v>
      </c>
    </row>
    <row r="8" spans="1:13" ht="15">
      <c r="A8" s="17" t="s">
        <v>7</v>
      </c>
      <c r="D8" s="23">
        <f>'AC Diagram'!C10</f>
        <v>100</v>
      </c>
      <c r="E8" s="19">
        <v>121</v>
      </c>
      <c r="F8" s="19">
        <v>127</v>
      </c>
      <c r="G8" s="21">
        <f t="shared" si="0"/>
        <v>121</v>
      </c>
      <c r="H8" s="21">
        <f t="shared" si="3"/>
        <v>127</v>
      </c>
      <c r="I8" s="17">
        <f t="shared" si="4"/>
        <v>2734</v>
      </c>
      <c r="J8" s="21">
        <f t="shared" si="5"/>
        <v>2262.4806000000003</v>
      </c>
      <c r="K8" s="21">
        <f t="shared" si="5"/>
        <v>2281.2806</v>
      </c>
      <c r="L8" s="22">
        <f t="shared" si="1"/>
        <v>82.75349670811998</v>
      </c>
      <c r="M8" s="22">
        <f t="shared" si="2"/>
        <v>83.44113386978786</v>
      </c>
    </row>
    <row r="9" spans="1:13" ht="15">
      <c r="A9" s="17" t="s">
        <v>22</v>
      </c>
      <c r="D9" s="23">
        <f>'AC Diagram'!E10</f>
        <v>0</v>
      </c>
      <c r="E9" s="19">
        <v>121</v>
      </c>
      <c r="F9" s="19">
        <v>127</v>
      </c>
      <c r="G9" s="21">
        <f t="shared" si="0"/>
        <v>0</v>
      </c>
      <c r="H9" s="21">
        <f t="shared" si="3"/>
        <v>0</v>
      </c>
      <c r="I9" s="17">
        <f t="shared" si="4"/>
        <v>2734</v>
      </c>
      <c r="J9" s="21">
        <f t="shared" si="5"/>
        <v>2262.4806000000003</v>
      </c>
      <c r="K9" s="21">
        <f t="shared" si="5"/>
        <v>2281.2806</v>
      </c>
      <c r="L9" s="22">
        <f t="shared" si="1"/>
        <v>82.75349670811998</v>
      </c>
      <c r="M9" s="22">
        <f t="shared" si="2"/>
        <v>83.44113386978786</v>
      </c>
    </row>
    <row r="10" spans="1:13" ht="15">
      <c r="A10" s="17" t="s">
        <v>8</v>
      </c>
      <c r="D10" s="23">
        <f>'AC Diagram'!G10</f>
        <v>130</v>
      </c>
      <c r="E10" s="19">
        <v>121</v>
      </c>
      <c r="F10" s="19">
        <v>127</v>
      </c>
      <c r="G10" s="21">
        <f t="shared" si="0"/>
        <v>157.3</v>
      </c>
      <c r="H10" s="21">
        <f t="shared" si="3"/>
        <v>165.1</v>
      </c>
      <c r="I10" s="17">
        <f t="shared" si="4"/>
        <v>2864</v>
      </c>
      <c r="J10" s="21">
        <f t="shared" si="5"/>
        <v>2419.7806000000005</v>
      </c>
      <c r="K10" s="21">
        <f t="shared" si="5"/>
        <v>2446.3806</v>
      </c>
      <c r="L10" s="22">
        <f t="shared" si="1"/>
        <v>84.4895460893855</v>
      </c>
      <c r="M10" s="22">
        <f t="shared" si="2"/>
        <v>85.41831703910614</v>
      </c>
    </row>
    <row r="11" spans="1:13" ht="15">
      <c r="A11" s="17" t="s">
        <v>9</v>
      </c>
      <c r="D11" s="23">
        <f>'AC Diagram'!E14</f>
        <v>30</v>
      </c>
      <c r="E11" s="19">
        <v>150</v>
      </c>
      <c r="F11" s="19">
        <v>150</v>
      </c>
      <c r="G11" s="21">
        <f t="shared" si="0"/>
        <v>45</v>
      </c>
      <c r="H11" s="21">
        <f t="shared" si="3"/>
        <v>45</v>
      </c>
      <c r="I11" s="23">
        <f>D11+I10</f>
        <v>2894</v>
      </c>
      <c r="J11" s="21">
        <f>G11+J10</f>
        <v>2464.7806000000005</v>
      </c>
      <c r="K11" s="21">
        <f>H11+K10</f>
        <v>2491.3806</v>
      </c>
      <c r="L11" s="22">
        <f t="shared" si="1"/>
        <v>85.16864547339324</v>
      </c>
      <c r="M11" s="22">
        <f t="shared" si="2"/>
        <v>86.08778852798895</v>
      </c>
    </row>
    <row r="12" spans="1:13" ht="15">
      <c r="A12" s="17" t="s">
        <v>23</v>
      </c>
      <c r="B12" s="21">
        <f>'AC Diagram'!D3</f>
        <v>74</v>
      </c>
      <c r="C12" s="17" t="s">
        <v>20</v>
      </c>
      <c r="D12" s="17">
        <f>6*B12</f>
        <v>444</v>
      </c>
      <c r="E12" s="19">
        <v>75</v>
      </c>
      <c r="F12" s="19">
        <v>75</v>
      </c>
      <c r="G12" s="21">
        <f>D12*E12/100</f>
        <v>333</v>
      </c>
      <c r="H12" s="21">
        <f t="shared" si="3"/>
        <v>333</v>
      </c>
      <c r="I12" s="17">
        <f t="shared" si="4"/>
        <v>3338</v>
      </c>
      <c r="J12" s="21">
        <f t="shared" si="5"/>
        <v>2797.7806000000005</v>
      </c>
      <c r="K12" s="21">
        <f t="shared" si="5"/>
        <v>2824.3806</v>
      </c>
      <c r="L12" s="22">
        <f t="shared" si="1"/>
        <v>83.81607549430798</v>
      </c>
      <c r="M12" s="22">
        <f t="shared" si="2"/>
        <v>84.61295985620131</v>
      </c>
    </row>
    <row r="13" spans="1:13" ht="15">
      <c r="A13" s="17" t="s">
        <v>24</v>
      </c>
      <c r="B13" s="21">
        <f>B12-2</f>
        <v>72</v>
      </c>
      <c r="C13" s="17" t="s">
        <v>20</v>
      </c>
      <c r="D13" s="17">
        <f>6*B13</f>
        <v>432</v>
      </c>
      <c r="E13" s="19">
        <v>75</v>
      </c>
      <c r="F13" s="19">
        <v>75</v>
      </c>
      <c r="G13" s="21">
        <f>D13*E13/100</f>
        <v>324</v>
      </c>
      <c r="H13" s="21">
        <f>D13*F13/100</f>
        <v>324</v>
      </c>
      <c r="I13" s="17">
        <f>D13+I11</f>
        <v>3326</v>
      </c>
      <c r="J13" s="21">
        <f>G13+J11</f>
        <v>2788.7806000000005</v>
      </c>
      <c r="K13" s="21">
        <f>H13+K11</f>
        <v>2815.3806</v>
      </c>
      <c r="L13" s="22">
        <f>J13*100/I13</f>
        <v>83.84788334335539</v>
      </c>
      <c r="M13" s="22">
        <f>K13*100/I13</f>
        <v>84.64764281419122</v>
      </c>
    </row>
    <row r="15" spans="2:3" ht="15">
      <c r="B15" s="17">
        <v>1</v>
      </c>
      <c r="C15" s="17" t="s">
        <v>25</v>
      </c>
    </row>
    <row r="16" spans="2:3" ht="15">
      <c r="B16" s="17">
        <v>2</v>
      </c>
      <c r="C16" s="17" t="s">
        <v>26</v>
      </c>
    </row>
    <row r="17" spans="2:3" ht="15">
      <c r="B17" s="17">
        <v>3</v>
      </c>
      <c r="C17" s="17" t="s">
        <v>37</v>
      </c>
    </row>
  </sheetData>
  <mergeCells count="5">
    <mergeCell ref="L2:M2"/>
    <mergeCell ref="I1:K1"/>
    <mergeCell ref="E2:F2"/>
    <mergeCell ref="G2:H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7"/>
  <sheetViews>
    <sheetView workbookViewId="0" topLeftCell="A1">
      <selection activeCell="B11" sqref="B11"/>
    </sheetView>
  </sheetViews>
  <sheetFormatPr defaultColWidth="9.140625" defaultRowHeight="12.75"/>
  <cols>
    <col min="1" max="16384" width="9.140625" style="17" customWidth="1"/>
  </cols>
  <sheetData>
    <row r="4" spans="2:3" ht="15">
      <c r="B4" s="18" t="s">
        <v>0</v>
      </c>
      <c r="C4" s="18" t="s">
        <v>1</v>
      </c>
    </row>
    <row r="5" spans="2:3" ht="15">
      <c r="B5" s="28">
        <v>77</v>
      </c>
      <c r="C5" s="29">
        <v>2000</v>
      </c>
    </row>
    <row r="6" spans="2:3" ht="15">
      <c r="B6" s="28">
        <v>77</v>
      </c>
      <c r="C6" s="29">
        <v>2800</v>
      </c>
    </row>
    <row r="7" spans="2:3" ht="15">
      <c r="B7" s="28">
        <v>82.1</v>
      </c>
      <c r="C7" s="29">
        <v>3400</v>
      </c>
    </row>
    <row r="8" spans="2:3" ht="15">
      <c r="B8" s="28">
        <v>86.7</v>
      </c>
      <c r="C8" s="29">
        <v>3400</v>
      </c>
    </row>
    <row r="9" spans="2:3" ht="15">
      <c r="B9" s="28">
        <v>87.7</v>
      </c>
      <c r="C9" s="29">
        <v>2800</v>
      </c>
    </row>
    <row r="10" spans="2:3" ht="15">
      <c r="B10" s="28">
        <v>87.7</v>
      </c>
      <c r="C10" s="29">
        <v>2000</v>
      </c>
    </row>
    <row r="12" spans="1:4" ht="15">
      <c r="A12" s="17" t="s">
        <v>27</v>
      </c>
      <c r="D12" s="23">
        <f>'W&amp;B Table'!I11</f>
        <v>2894</v>
      </c>
    </row>
    <row r="13" spans="1:4" ht="15">
      <c r="A13" s="17" t="s">
        <v>27</v>
      </c>
      <c r="B13" s="17" t="s">
        <v>28</v>
      </c>
      <c r="C13" s="21">
        <f>'W&amp;B Table'!L11</f>
        <v>85.16864547339324</v>
      </c>
      <c r="D13" s="17">
        <f>'W&amp;B Table'!I13</f>
        <v>3326</v>
      </c>
    </row>
    <row r="14" spans="1:4" ht="15">
      <c r="A14" s="17" t="s">
        <v>30</v>
      </c>
      <c r="B14" s="17" t="s">
        <v>29</v>
      </c>
      <c r="C14" s="21">
        <f>'W&amp;B Table'!L13</f>
        <v>83.84788334335539</v>
      </c>
      <c r="D14" s="17">
        <f>'W&amp;B Table'!I13</f>
        <v>3326</v>
      </c>
    </row>
    <row r="15" spans="1:4" ht="15">
      <c r="A15" s="17" t="s">
        <v>30</v>
      </c>
      <c r="B15" s="17" t="s">
        <v>29</v>
      </c>
      <c r="C15" s="21">
        <f>'W&amp;B Table'!M13</f>
        <v>84.64764281419122</v>
      </c>
      <c r="D15" s="23">
        <f>'W&amp;B Table'!I11</f>
        <v>2894</v>
      </c>
    </row>
    <row r="16" spans="2:4" ht="15">
      <c r="B16" s="17" t="s">
        <v>28</v>
      </c>
      <c r="C16" s="21">
        <f>'W&amp;B Table'!M11</f>
        <v>86.08778852798895</v>
      </c>
      <c r="D16" s="17">
        <f>D12</f>
        <v>2894</v>
      </c>
    </row>
    <row r="17" ht="15">
      <c r="C17" s="21">
        <f>C13</f>
        <v>85.16864547339324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Abrams</dc:creator>
  <cp:keywords/>
  <dc:description/>
  <cp:lastModifiedBy>Mike Sasser</cp:lastModifiedBy>
  <dcterms:created xsi:type="dcterms:W3CDTF">2001-02-24T22:16:53Z</dcterms:created>
  <dcterms:modified xsi:type="dcterms:W3CDTF">2007-03-21T04:56:18Z</dcterms:modified>
  <cp:category/>
  <cp:version/>
  <cp:contentType/>
  <cp:contentStatus/>
</cp:coreProperties>
</file>